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7 06 Junio Edos. Financieros\CONAC\"/>
    </mc:Choice>
  </mc:AlternateContent>
  <bookViews>
    <workbookView xWindow="0" yWindow="0" windowWidth="28800" windowHeight="12435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'Edo. analitico de Ing. CONAC'!$B$1:$J$68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J14" i="10" l="1"/>
  <c r="J25" i="10"/>
  <c r="J24" i="10"/>
  <c r="J17" i="10"/>
  <c r="J12" i="10"/>
  <c r="H21" i="10" l="1"/>
  <c r="H23" i="11"/>
  <c r="H19" i="10"/>
  <c r="H17" i="10"/>
  <c r="H14" i="10" s="1"/>
  <c r="H12" i="10"/>
  <c r="G28" i="10"/>
  <c r="I28" i="10" s="1"/>
  <c r="J28" i="10" s="1"/>
  <c r="G25" i="10"/>
  <c r="I25" i="10" s="1"/>
  <c r="G24" i="10"/>
  <c r="I24" i="10" s="1"/>
  <c r="I23" i="10"/>
  <c r="E22" i="10"/>
  <c r="G22" i="10" s="1"/>
  <c r="I22" i="10" s="1"/>
  <c r="J22" i="10" s="1"/>
  <c r="G21" i="10"/>
  <c r="I21" i="10" s="1"/>
  <c r="J21" i="10" s="1"/>
  <c r="F19" i="10"/>
  <c r="F26" i="10" s="1"/>
  <c r="F30" i="10" s="1"/>
  <c r="D19" i="10"/>
  <c r="G17" i="10"/>
  <c r="G14" i="10"/>
  <c r="F14" i="10"/>
  <c r="E14" i="10"/>
  <c r="D14" i="10"/>
  <c r="G12" i="10"/>
  <c r="H10" i="10"/>
  <c r="F10" i="10"/>
  <c r="E10" i="10"/>
  <c r="G10" i="10" s="1"/>
  <c r="D10" i="10"/>
  <c r="D26" i="10" s="1"/>
  <c r="D30" i="10" s="1"/>
  <c r="I14" i="10" l="1"/>
  <c r="I12" i="10"/>
  <c r="I10" i="10"/>
  <c r="H26" i="10"/>
  <c r="H30" i="10" s="1"/>
  <c r="I17" i="10"/>
  <c r="E19" i="10"/>
  <c r="G19" i="10" s="1"/>
  <c r="I19" i="10" s="1"/>
  <c r="J19" i="10" s="1"/>
  <c r="E26" i="10"/>
  <c r="E30" i="10" s="1"/>
  <c r="I26" i="10" l="1"/>
  <c r="J10" i="10"/>
  <c r="G26" i="10"/>
  <c r="G30" i="10" s="1"/>
  <c r="H53" i="11"/>
  <c r="H49" i="11"/>
  <c r="H24" i="11"/>
  <c r="H22" i="11"/>
  <c r="H21" i="11"/>
  <c r="H20" i="11"/>
  <c r="H19" i="11"/>
  <c r="H16" i="11"/>
  <c r="H14" i="11"/>
  <c r="I24" i="11"/>
  <c r="J14" i="11"/>
  <c r="F24" i="11"/>
  <c r="F14" i="11"/>
  <c r="J26" i="10" l="1"/>
  <c r="I30" i="10"/>
  <c r="J30" i="10" s="1"/>
  <c r="F45" i="11"/>
  <c r="F53" i="11"/>
  <c r="G17" i="11" l="1"/>
  <c r="G16" i="11"/>
  <c r="G14" i="11"/>
  <c r="J19" i="11" l="1"/>
  <c r="E37" i="11" l="1"/>
  <c r="I53" i="11" l="1"/>
  <c r="I45" i="11"/>
  <c r="H45" i="11"/>
  <c r="E45" i="11"/>
  <c r="E24" i="11" l="1"/>
  <c r="J12" i="11" l="1"/>
  <c r="J13" i="11"/>
  <c r="J16" i="11"/>
  <c r="J20" i="11"/>
  <c r="J21" i="11"/>
  <c r="J22" i="11"/>
  <c r="J23" i="11"/>
  <c r="J24" i="11"/>
  <c r="J11" i="11"/>
  <c r="F18" i="11"/>
  <c r="H18" i="11"/>
  <c r="E18" i="11"/>
  <c r="F15" i="11"/>
  <c r="H15" i="11"/>
  <c r="E15" i="11"/>
  <c r="F49" i="11" l="1"/>
  <c r="F47" i="11" s="1"/>
  <c r="G15" i="11"/>
  <c r="F26" i="11"/>
  <c r="I37" i="11"/>
  <c r="H37" i="11"/>
  <c r="F37" i="11"/>
  <c r="J35" i="11" l="1"/>
  <c r="J36" i="11"/>
  <c r="J39" i="11"/>
  <c r="J40" i="11"/>
  <c r="J42" i="11"/>
  <c r="J43" i="11"/>
  <c r="J44" i="11"/>
  <c r="J45" i="11"/>
  <c r="J48" i="11"/>
  <c r="I18" i="11"/>
  <c r="I49" i="11" s="1"/>
  <c r="E53" i="11"/>
  <c r="G53" i="11" s="1"/>
  <c r="I15" i="11"/>
  <c r="J15" i="11" s="1"/>
  <c r="G13" i="11"/>
  <c r="G12" i="11"/>
  <c r="G11" i="11"/>
  <c r="G19" i="11"/>
  <c r="G18" i="11" s="1"/>
  <c r="G20" i="11"/>
  <c r="G21" i="11"/>
  <c r="G22" i="11"/>
  <c r="G23" i="11"/>
  <c r="G24" i="11"/>
  <c r="H52" i="11"/>
  <c r="F52" i="11"/>
  <c r="E52" i="11"/>
  <c r="G49" i="11"/>
  <c r="H47" i="11"/>
  <c r="E47" i="11"/>
  <c r="G45" i="11"/>
  <c r="G44" i="11"/>
  <c r="I41" i="11"/>
  <c r="H41" i="11"/>
  <c r="E41" i="11"/>
  <c r="I38" i="11"/>
  <c r="H38" i="11"/>
  <c r="F38" i="11"/>
  <c r="F34" i="11" s="1"/>
  <c r="E38" i="11"/>
  <c r="E34" i="11" s="1"/>
  <c r="G36" i="11"/>
  <c r="G35" i="11"/>
  <c r="E26" i="11"/>
  <c r="H26" i="11"/>
  <c r="H34" i="11" l="1"/>
  <c r="H55" i="11" s="1"/>
  <c r="J41" i="11"/>
  <c r="J18" i="11"/>
  <c r="J26" i="11" s="1"/>
  <c r="E55" i="11"/>
  <c r="J37" i="11"/>
  <c r="G37" i="11"/>
  <c r="I26" i="11"/>
  <c r="I52" i="11"/>
  <c r="J53" i="11"/>
  <c r="J52" i="11" s="1"/>
  <c r="G38" i="11"/>
  <c r="J49" i="11"/>
  <c r="J47" i="11" s="1"/>
  <c r="J38" i="11"/>
  <c r="I34" i="11"/>
  <c r="G47" i="11"/>
  <c r="F55" i="11"/>
  <c r="G52" i="11"/>
  <c r="G26" i="11"/>
  <c r="K27" i="11" l="1"/>
  <c r="I29" i="11"/>
  <c r="G34" i="11"/>
  <c r="G55" i="11" s="1"/>
  <c r="J34" i="11"/>
  <c r="J55" i="11" s="1"/>
  <c r="I47" i="11"/>
  <c r="I55" i="11" s="1"/>
</calcChain>
</file>

<file path=xl/sharedStrings.xml><?xml version="1.0" encoding="utf-8"?>
<sst xmlns="http://schemas.openxmlformats.org/spreadsheetml/2006/main" count="111" uniqueCount="77">
  <si>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</si>
  <si>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</si>
  <si>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</si>
  <si>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</si>
  <si>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</si>
  <si>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</si>
  <si>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</si>
  <si>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</si>
  <si>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</si>
  <si>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</si>
  <si>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</si>
  <si>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</si>
  <si>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</si>
  <si>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</si>
  <si>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</si>
  <si>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</si>
  <si>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</si>
  <si>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</si>
  <si>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</si>
  <si>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</si>
  <si>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</si>
  <si>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</si>
  <si>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</si>
  <si>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</si>
  <si>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</si>
  <si>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</si>
  <si>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</si>
  <si>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</si>
  <si>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</si>
  <si>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</si>
  <si>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</si>
  <si>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</si>
  <si>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</si>
  <si>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</si>
  <si>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</si>
  <si>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</si>
  <si>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</si>
  <si>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_____________________________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</si>
  <si>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</si>
  <si>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</si>
  <si>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</si>
  <si>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</si>
  <si>
    <t>Lic. Antonio Hernández Tenorio</t>
  </si>
  <si>
    <t>Subdirector de Finanzas</t>
  </si>
  <si>
    <t>Del 1 enero al 30  de junio de 2017</t>
  </si>
  <si>
    <t>I N G R E S O S</t>
  </si>
  <si>
    <t>(Miles de Pesos)</t>
  </si>
  <si>
    <t>P   R   E   S   U   P   U   E   S   T   O     2    0   1   7</t>
  </si>
  <si>
    <t>V A R I A C I Ó N</t>
  </si>
  <si>
    <t>PREVISTO</t>
  </si>
  <si>
    <t>ASIGNACIONES</t>
  </si>
  <si>
    <t>REDUCCIONES</t>
  </si>
  <si>
    <t>TOTAL AUTORIZADO</t>
  </si>
  <si>
    <t>EJERCIDO</t>
  </si>
  <si>
    <t>IMPORTE</t>
  </si>
  <si>
    <t>%</t>
  </si>
  <si>
    <t>Y/O</t>
  </si>
  <si>
    <t>AMPLIACIONES</t>
  </si>
  <si>
    <t>DISMINUCIONES</t>
  </si>
  <si>
    <t>INGRESOS DE GESTIÓN</t>
  </si>
  <si>
    <t>Derechos por Prestación de Servicios</t>
  </si>
  <si>
    <t xml:space="preserve">PARTICIPACIONES, APORTACIONES, </t>
  </si>
  <si>
    <t xml:space="preserve">TRANSFERENCIAS, ASIGNACIONES, </t>
  </si>
  <si>
    <t>SUBSIDIOS Y OTRAS AYUDAS</t>
  </si>
  <si>
    <t xml:space="preserve">Subsidio </t>
  </si>
  <si>
    <t>OTROS INGRESOS Y BENEFICIOS</t>
  </si>
  <si>
    <t>Otros Ingresos Financieros</t>
  </si>
  <si>
    <t>Otros Ingresos Extraordinarios</t>
  </si>
  <si>
    <t>Pasivos Pendientes de Liquidar al Cierre del Ejercicio</t>
  </si>
  <si>
    <t>Pasivos Derivados de Erogaciones Devengadas y Pendientes de Ejercicios Anteriores</t>
  </si>
  <si>
    <t>Otros Ingresos Diversos</t>
  </si>
  <si>
    <t>S  U  B  T  O  T  A  L</t>
  </si>
  <si>
    <t>Programa de Acciones para el Desarrollo (PAD)</t>
  </si>
  <si>
    <t>__________</t>
  </si>
  <si>
    <t>___________</t>
  </si>
  <si>
    <t>T  O  T  A  L</t>
  </si>
  <si>
    <t>I N G R E S O S DE ENERO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</si>
</sst>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69" formatCode="General_)"/>
    <numFmt numFmtId="170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sz val="10"/>
      <color theme="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b/>
      <sz val="8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13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165" fontId="12" fillId="18" borderId="24" xfId="236" applyNumberFormat="1" applyFont="1" applyFill="1" applyBorder="1" applyAlignment="1">
      <alignment horizontal="center"/>
    </xf>
    <xf numFmtId="165" fontId="12" fillId="18" borderId="12" xfId="236" applyNumberFormat="1" applyFont="1" applyFill="1" applyBorder="1" applyAlignment="1">
      <alignment horizontal="center"/>
    </xf>
    <xf numFmtId="165" fontId="12" fillId="18" borderId="25" xfId="237" applyNumberFormat="1" applyFont="1" applyFill="1" applyBorder="1" applyAlignment="1" applyProtection="1">
      <alignment horizontal="right"/>
      <protection locked="0"/>
    </xf>
    <xf numFmtId="165" fontId="12" fillId="18" borderId="25" xfId="237" applyNumberFormat="1" applyFont="1" applyFill="1" applyBorder="1" applyAlignment="1" applyProtection="1">
      <alignment horizontal="right"/>
    </xf>
    <xf numFmtId="165" fontId="12" fillId="18" borderId="14" xfId="237" applyNumberFormat="1" applyFont="1" applyFill="1" applyBorder="1" applyAlignment="1" applyProtection="1">
      <alignment horizontal="right"/>
    </xf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0" fontId="12" fillId="0" borderId="13" xfId="236" applyFont="1" applyFill="1" applyBorder="1" applyAlignment="1">
      <alignment horizontal="left" vertical="center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center"/>
    </xf>
    <xf numFmtId="165" fontId="12" fillId="0" borderId="17" xfId="237" applyNumberFormat="1" applyFont="1" applyFill="1" applyBorder="1" applyAlignment="1">
      <alignment horizont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0" fontId="15" fillId="0" borderId="20" xfId="236" applyFont="1" applyFill="1" applyBorder="1" applyAlignment="1">
      <alignment horizontal="left" wrapText="1"/>
    </xf>
    <xf numFmtId="165" fontId="15" fillId="0" borderId="18" xfId="236" applyNumberFormat="1" applyFont="1" applyFill="1" applyBorder="1" applyAlignment="1" applyProtection="1">
      <alignment horizontal="right"/>
    </xf>
    <xf numFmtId="0" fontId="16" fillId="0" borderId="0" xfId="234" applyFont="1" applyFill="1"/>
    <xf numFmtId="165" fontId="16" fillId="0" borderId="0" xfId="234" applyNumberFormat="1" applyFont="1" applyFill="1"/>
    <xf numFmtId="0" fontId="6" fillId="0" borderId="0" xfId="234" applyFont="1" applyFill="1"/>
    <xf numFmtId="167" fontId="6" fillId="0" borderId="0" xfId="234" applyNumberFormat="1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168" fontId="6" fillId="0" borderId="0" xfId="234" applyNumberFormat="1" applyFont="1"/>
    <xf numFmtId="165" fontId="15" fillId="0" borderId="27" xfId="236" applyNumberFormat="1" applyFont="1" applyFill="1" applyBorder="1" applyAlignment="1" applyProtection="1">
      <alignment horizontal="right"/>
    </xf>
    <xf numFmtId="166" fontId="22" fillId="0" borderId="0" xfId="238" applyNumberFormat="1" applyFont="1"/>
    <xf numFmtId="165" fontId="15" fillId="0" borderId="25" xfId="237" applyNumberFormat="1" applyFont="1" applyFill="1" applyBorder="1" applyAlignment="1" applyProtection="1">
      <alignment horizontal="right"/>
      <protection locked="0"/>
    </xf>
    <xf numFmtId="165" fontId="15" fillId="0" borderId="25" xfId="237" applyNumberFormat="1" applyFont="1" applyFill="1" applyBorder="1" applyAlignment="1" applyProtection="1">
      <alignment horizontal="right"/>
    </xf>
    <xf numFmtId="165" fontId="15" fillId="0" borderId="14" xfId="237" applyNumberFormat="1" applyFont="1" applyFill="1" applyBorder="1" applyAlignment="1" applyProtection="1">
      <alignment horizontal="right"/>
    </xf>
    <xf numFmtId="166" fontId="23" fillId="0" borderId="0" xfId="238" applyNumberFormat="1" applyFont="1"/>
    <xf numFmtId="167" fontId="19" fillId="0" borderId="0" xfId="234" applyNumberFormat="1" applyFont="1"/>
    <xf numFmtId="0" fontId="19" fillId="0" borderId="0" xfId="234" applyFont="1"/>
    <xf numFmtId="165" fontId="17" fillId="0" borderId="25" xfId="237" applyNumberFormat="1" applyFont="1" applyFill="1" applyBorder="1" applyAlignment="1" applyProtection="1">
      <alignment horizontal="right"/>
      <protection locked="0"/>
    </xf>
    <xf numFmtId="165" fontId="18" fillId="0" borderId="25" xfId="234" applyNumberFormat="1" applyFont="1" applyFill="1" applyBorder="1" applyAlignment="1" applyProtection="1">
      <alignment horizontal="right" wrapText="1"/>
      <protection locked="0"/>
    </xf>
    <xf numFmtId="166" fontId="23" fillId="0" borderId="0" xfId="238" applyNumberFormat="1" applyFont="1" applyAlignment="1"/>
    <xf numFmtId="0" fontId="19" fillId="0" borderId="0" xfId="234" applyFont="1" applyAlignment="1"/>
    <xf numFmtId="165" fontId="18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34" applyFont="1" applyFill="1"/>
    <xf numFmtId="165" fontId="24" fillId="0" borderId="0" xfId="234" applyNumberFormat="1" applyFont="1" applyFill="1"/>
    <xf numFmtId="169" fontId="17" fillId="0" borderId="13" xfId="0" applyNumberFormat="1" applyFont="1" applyBorder="1" applyAlignment="1" applyProtection="1">
      <protection locked="0"/>
    </xf>
    <xf numFmtId="169" fontId="17" fillId="0" borderId="0" xfId="0" applyNumberFormat="1" applyFont="1" applyBorder="1" applyAlignment="1" applyProtection="1">
      <alignment wrapText="1"/>
      <protection locked="0"/>
    </xf>
    <xf numFmtId="165" fontId="14" fillId="0" borderId="14" xfId="0" applyNumberFormat="1" applyFont="1" applyBorder="1" applyAlignment="1"/>
    <xf numFmtId="169" fontId="14" fillId="0" borderId="13" xfId="0" applyNumberFormat="1" applyFont="1" applyBorder="1" applyAlignment="1" applyProtection="1">
      <protection locked="0"/>
    </xf>
    <xf numFmtId="169" fontId="14" fillId="0" borderId="0" xfId="0" applyNumberFormat="1" applyFont="1" applyBorder="1" applyAlignment="1" applyProtection="1">
      <alignment horizontal="left"/>
      <protection locked="0"/>
    </xf>
    <xf numFmtId="165" fontId="17" fillId="0" borderId="14" xfId="0" applyNumberFormat="1" applyFont="1" applyBorder="1" applyAlignment="1"/>
    <xf numFmtId="169" fontId="17" fillId="0" borderId="0" xfId="0" applyNumberFormat="1" applyFont="1" applyBorder="1" applyAlignment="1" applyProtection="1">
      <protection locked="0"/>
    </xf>
    <xf numFmtId="169" fontId="14" fillId="0" borderId="15" xfId="0" applyNumberFormat="1" applyFont="1" applyBorder="1" applyAlignment="1"/>
    <xf numFmtId="169" fontId="14" fillId="0" borderId="16" xfId="0" applyNumberFormat="1" applyFont="1" applyBorder="1" applyAlignment="1"/>
    <xf numFmtId="165" fontId="14" fillId="0" borderId="16" xfId="0" applyNumberFormat="1" applyFont="1" applyBorder="1" applyAlignment="1"/>
    <xf numFmtId="165" fontId="14" fillId="0" borderId="17" xfId="0" applyNumberFormat="1" applyFont="1" applyBorder="1" applyAlignment="1"/>
    <xf numFmtId="170" fontId="25" fillId="0" borderId="0" xfId="0" applyNumberFormat="1" applyFont="1" applyFill="1" applyBorder="1" applyAlignment="1" applyProtection="1">
      <alignment horizontal="center" vertical="center"/>
    </xf>
    <xf numFmtId="170" fontId="25" fillId="0" borderId="16" xfId="0" applyNumberFormat="1" applyFont="1" applyFill="1" applyBorder="1" applyAlignment="1" applyProtection="1">
      <alignment horizontal="center" vertical="top"/>
    </xf>
    <xf numFmtId="169" fontId="17" fillId="0" borderId="13" xfId="0" applyNumberFormat="1" applyFont="1" applyFill="1" applyBorder="1" applyAlignment="1" applyProtection="1">
      <alignment horizontal="center"/>
    </xf>
    <xf numFmtId="169" fontId="17" fillId="0" borderId="14" xfId="0" applyNumberFormat="1" applyFont="1" applyFill="1" applyBorder="1" applyAlignment="1" applyProtection="1">
      <alignment horizontal="center"/>
    </xf>
    <xf numFmtId="169" fontId="17" fillId="0" borderId="0" xfId="0" quotePrefix="1" applyNumberFormat="1" applyFont="1" applyFill="1" applyBorder="1" applyAlignment="1" applyProtection="1">
      <alignment horizontal="centerContinuous"/>
    </xf>
    <xf numFmtId="170" fontId="17" fillId="0" borderId="0" xfId="0" quotePrefix="1" applyNumberFormat="1" applyFont="1" applyFill="1" applyBorder="1" applyAlignment="1" applyProtection="1">
      <alignment horizontal="centerContinuous"/>
    </xf>
    <xf numFmtId="170" fontId="14" fillId="0" borderId="0" xfId="0" applyNumberFormat="1" applyFont="1" applyFill="1" applyBorder="1" applyAlignment="1">
      <alignment horizontal="centerContinuous"/>
    </xf>
    <xf numFmtId="170" fontId="17" fillId="0" borderId="0" xfId="0" applyNumberFormat="1" applyFont="1" applyFill="1" applyBorder="1" applyAlignment="1">
      <alignment horizontal="centerContinuous"/>
    </xf>
    <xf numFmtId="170" fontId="14" fillId="0" borderId="0" xfId="0" applyNumberFormat="1" applyFont="1"/>
    <xf numFmtId="169" fontId="17" fillId="0" borderId="10" xfId="0" applyNumberFormat="1" applyFont="1" applyFill="1" applyBorder="1"/>
    <xf numFmtId="169" fontId="17" fillId="0" borderId="11" xfId="0" applyNumberFormat="1" applyFont="1" applyFill="1" applyBorder="1"/>
    <xf numFmtId="170" fontId="14" fillId="0" borderId="12" xfId="0" applyNumberFormat="1" applyFont="1" applyFill="1" applyBorder="1"/>
    <xf numFmtId="169" fontId="17" fillId="0" borderId="13" xfId="0" applyNumberFormat="1" applyFont="1" applyFill="1" applyBorder="1" applyAlignment="1" applyProtection="1">
      <alignment horizontal="center" vertical="center"/>
    </xf>
    <xf numFmtId="170" fontId="14" fillId="0" borderId="14" xfId="0" applyNumberFormat="1" applyFont="1" applyFill="1" applyBorder="1" applyAlignment="1">
      <alignment vertical="center"/>
    </xf>
    <xf numFmtId="169" fontId="17" fillId="0" borderId="15" xfId="0" applyNumberFormat="1" applyFont="1" applyFill="1" applyBorder="1" applyAlignment="1" applyProtection="1">
      <alignment horizontal="center" vertical="top"/>
    </xf>
    <xf numFmtId="170" fontId="14" fillId="0" borderId="17" xfId="0" applyNumberFormat="1" applyFont="1" applyFill="1" applyBorder="1" applyAlignment="1">
      <alignment vertical="top"/>
    </xf>
    <xf numFmtId="169" fontId="14" fillId="0" borderId="10" xfId="0" applyNumberFormat="1" applyFont="1" applyBorder="1" applyAlignment="1" applyProtection="1">
      <alignment horizontal="fill"/>
    </xf>
    <xf numFmtId="169" fontId="14" fillId="0" borderId="11" xfId="0" applyNumberFormat="1" applyFont="1" applyBorder="1" applyAlignment="1" applyProtection="1">
      <alignment horizontal="fill"/>
    </xf>
    <xf numFmtId="170" fontId="14" fillId="0" borderId="11" xfId="0" applyNumberFormat="1" applyFont="1" applyBorder="1" applyAlignment="1" applyProtection="1">
      <alignment horizontal="fill"/>
    </xf>
    <xf numFmtId="170" fontId="14" fillId="0" borderId="11" xfId="0" applyNumberFormat="1" applyFont="1" applyBorder="1" applyAlignment="1"/>
    <xf numFmtId="170" fontId="14" fillId="0" borderId="12" xfId="0" applyNumberFormat="1" applyFont="1" applyBorder="1" applyAlignment="1"/>
    <xf numFmtId="165" fontId="17" fillId="0" borderId="0" xfId="238" applyNumberFormat="1" applyFont="1" applyBorder="1" applyAlignment="1" applyProtection="1">
      <protection locked="0"/>
    </xf>
    <xf numFmtId="165" fontId="17" fillId="0" borderId="0" xfId="0" applyNumberFormat="1" applyFont="1" applyBorder="1" applyAlignment="1" applyProtection="1"/>
    <xf numFmtId="165" fontId="17" fillId="0" borderId="0" xfId="0" applyNumberFormat="1" applyFont="1" applyBorder="1" applyAlignment="1">
      <alignment horizontal="center"/>
    </xf>
    <xf numFmtId="165" fontId="14" fillId="0" borderId="0" xfId="0" quotePrefix="1" applyNumberFormat="1" applyFont="1" applyBorder="1" applyAlignment="1" applyProtection="1">
      <alignment horizontal="right"/>
      <protection locked="0"/>
    </xf>
    <xf numFmtId="169" fontId="14" fillId="0" borderId="0" xfId="0" applyNumberFormat="1" applyFont="1" applyBorder="1" applyAlignment="1" applyProtection="1">
      <protection locked="0"/>
    </xf>
    <xf numFmtId="165" fontId="14" fillId="0" borderId="0" xfId="238" applyNumberFormat="1" applyFont="1" applyBorder="1" applyAlignment="1" applyProtection="1">
      <protection locked="0"/>
    </xf>
    <xf numFmtId="165" fontId="14" fillId="0" borderId="0" xfId="0" applyNumberFormat="1" applyFont="1" applyBorder="1" applyAlignment="1" applyProtection="1"/>
    <xf numFmtId="165" fontId="14" fillId="0" borderId="0" xfId="0" applyNumberFormat="1" applyFont="1" applyBorder="1" applyAlignment="1">
      <alignment horizontal="center"/>
    </xf>
    <xf numFmtId="169" fontId="17" fillId="0" borderId="0" xfId="0" applyNumberFormat="1" applyFont="1" applyBorder="1" applyAlignment="1" applyProtection="1">
      <alignment horizontal="left" wrapText="1"/>
      <protection locked="0"/>
    </xf>
    <xf numFmtId="165" fontId="17" fillId="0" borderId="0" xfId="0" applyNumberFormat="1" applyFont="1" applyBorder="1" applyAlignment="1" applyProtection="1">
      <protection locked="0"/>
    </xf>
    <xf numFmtId="165" fontId="14" fillId="0" borderId="0" xfId="0" applyNumberFormat="1" applyFont="1" applyBorder="1" applyAlignment="1" applyProtection="1">
      <protection locked="0"/>
    </xf>
    <xf numFmtId="169" fontId="14" fillId="0" borderId="0" xfId="0" applyNumberFormat="1" applyFont="1" applyBorder="1" applyAlignment="1" applyProtection="1">
      <alignment wrapText="1"/>
      <protection locked="0"/>
    </xf>
    <xf numFmtId="169" fontId="17" fillId="0" borderId="13" xfId="0" applyNumberFormat="1" applyFont="1" applyBorder="1" applyAlignment="1" applyProtection="1">
      <alignment horizontal="center"/>
    </xf>
    <xf numFmtId="169" fontId="17" fillId="0" borderId="0" xfId="0" applyNumberFormat="1" applyFont="1" applyBorder="1" applyAlignment="1" applyProtection="1">
      <alignment horizontal="center"/>
    </xf>
    <xf numFmtId="165" fontId="17" fillId="0" borderId="35" xfId="0" applyNumberFormat="1" applyFont="1" applyBorder="1" applyAlignment="1" applyProtection="1">
      <alignment horizontal="right"/>
    </xf>
    <xf numFmtId="165" fontId="17" fillId="0" borderId="35" xfId="0" applyNumberFormat="1" applyFont="1" applyBorder="1" applyAlignment="1">
      <alignment horizontal="center"/>
    </xf>
    <xf numFmtId="169" fontId="14" fillId="0" borderId="13" xfId="0" applyNumberFormat="1" applyFont="1" applyBorder="1" applyAlignment="1"/>
    <xf numFmtId="169" fontId="14" fillId="0" borderId="0" xfId="0" applyNumberFormat="1" applyFont="1" applyBorder="1" applyAlignment="1"/>
    <xf numFmtId="165" fontId="17" fillId="0" borderId="0" xfId="238" applyNumberFormat="1" applyFont="1" applyBorder="1" applyAlignment="1" applyProtection="1"/>
    <xf numFmtId="165" fontId="14" fillId="0" borderId="0" xfId="238" applyNumberFormat="1" applyFont="1" applyBorder="1" applyAlignment="1" applyProtection="1"/>
    <xf numFmtId="0" fontId="3" fillId="0" borderId="0" xfId="0" applyFont="1"/>
    <xf numFmtId="165" fontId="17" fillId="0" borderId="36" xfId="0" applyNumberFormat="1" applyFont="1" applyBorder="1" applyAlignment="1" applyProtection="1">
      <alignment horizontal="right"/>
    </xf>
    <xf numFmtId="165" fontId="17" fillId="0" borderId="36" xfId="0" applyNumberFormat="1" applyFont="1" applyBorder="1" applyAlignment="1">
      <alignment horizontal="center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0" xfId="234" applyFont="1" applyFill="1" applyBorder="1" applyAlignment="1">
      <alignment horizontal="left" vertical="center" wrapText="1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0" fontId="13" fillId="0" borderId="13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vertical="center" wrapText="1"/>
    </xf>
    <xf numFmtId="0" fontId="18" fillId="0" borderId="0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wrapText="1"/>
    </xf>
    <xf numFmtId="0" fontId="18" fillId="0" borderId="0" xfId="234" applyFont="1" applyFill="1" applyBorder="1" applyAlignment="1">
      <alignment horizontal="left" wrapText="1"/>
    </xf>
    <xf numFmtId="165" fontId="15" fillId="0" borderId="21" xfId="236" applyNumberFormat="1" applyFont="1" applyFill="1" applyBorder="1" applyAlignment="1">
      <alignment horizontal="right"/>
    </xf>
    <xf numFmtId="165" fontId="15" fillId="0" borderId="23" xfId="236" applyNumberFormat="1" applyFont="1" applyFill="1" applyBorder="1" applyAlignment="1">
      <alignment horizontal="right"/>
    </xf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0" fontId="13" fillId="0" borderId="30" xfId="234" applyFont="1" applyFill="1" applyBorder="1" applyAlignment="1">
      <alignment horizontal="left" vertical="center" wrapText="1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0" fontId="6" fillId="0" borderId="0" xfId="234" applyFont="1" applyAlignment="1">
      <alignment horizontal="center"/>
    </xf>
    <xf numFmtId="0" fontId="11" fillId="0" borderId="34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0" fontId="19" fillId="0" borderId="0" xfId="234" applyFont="1" applyAlignment="1">
      <alignment horizontal="left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70" fontId="17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 applyProtection="1">
      <alignment horizontal="center"/>
    </xf>
    <xf numFmtId="169" fontId="17" fillId="0" borderId="10" xfId="0" applyNumberFormat="1" applyFont="1" applyFill="1" applyBorder="1" applyAlignment="1" applyProtection="1">
      <alignment horizontal="center"/>
    </xf>
    <xf numFmtId="169" fontId="17" fillId="0" borderId="11" xfId="0" applyNumberFormat="1" applyFont="1" applyFill="1" applyBorder="1" applyAlignment="1" applyProtection="1">
      <alignment horizontal="center"/>
    </xf>
    <xf numFmtId="169" fontId="17" fillId="0" borderId="12" xfId="0" applyNumberFormat="1" applyFont="1" applyFill="1" applyBorder="1" applyAlignment="1" applyProtection="1">
      <alignment horizontal="center"/>
    </xf>
    <xf numFmtId="169" fontId="17" fillId="0" borderId="0" xfId="0" applyNumberFormat="1" applyFont="1" applyFill="1" applyBorder="1" applyAlignment="1" applyProtection="1">
      <alignment horizontal="center"/>
    </xf>
    <xf numFmtId="169" fontId="17" fillId="0" borderId="15" xfId="0" quotePrefix="1" applyNumberFormat="1" applyFont="1" applyFill="1" applyBorder="1" applyAlignment="1" applyProtection="1">
      <alignment horizontal="center" vertical="top"/>
    </xf>
    <xf numFmtId="169" fontId="17" fillId="0" borderId="16" xfId="0" quotePrefix="1" applyNumberFormat="1" applyFont="1" applyFill="1" applyBorder="1" applyAlignment="1" applyProtection="1">
      <alignment horizontal="center" vertical="top"/>
    </xf>
    <xf numFmtId="169" fontId="17" fillId="0" borderId="17" xfId="0" quotePrefix="1" applyNumberFormat="1" applyFont="1" applyFill="1" applyBorder="1" applyAlignment="1" applyProtection="1">
      <alignment horizontal="center" vertical="top"/>
    </xf>
    <xf numFmtId="170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169" fontId="17" fillId="0" borderId="0" xfId="0" applyNumberFormat="1" applyFont="1" applyFill="1" applyBorder="1" applyAlignment="1" applyProtection="1">
      <alignment horizontal="center" vertical="center"/>
    </xf>
    <xf numFmtId="170" fontId="2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17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1</xdr:row>
      <xdr:rowOff>85724</xdr:rowOff>
    </xdr:from>
    <xdr:to>
      <xdr:col>9</xdr:col>
      <xdr:colOff>934718</xdr:colOff>
      <xdr:row>4</xdr:row>
      <xdr:rowOff>66674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39150" y="276224"/>
          <a:ext cx="1306195" cy="52387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180975</xdr:rowOff>
    </xdr:from>
    <xdr:to>
      <xdr:col>8</xdr:col>
      <xdr:colOff>0</xdr:colOff>
      <xdr:row>65</xdr:row>
      <xdr:rowOff>180975</xdr:rowOff>
    </xdr:to>
    <xdr:cxnSp macro="">
      <xdr:nvCxnSpPr>
        <xdr:cNvPr id="7" name="Conector recto 6"/>
        <xdr:cNvCxnSpPr/>
      </xdr:nvCxnSpPr>
      <xdr:spPr>
        <a:xfrm>
          <a:off x="4972050" y="1302067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showGridLines="0" tabSelected="1" zoomScaleNormal="100" workbookViewId="0">
      <selection activeCell="B43" sqref="B43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5.140625" style="1" customWidth="1"/>
    <col min="8" max="8" width="14.85546875" style="1" customWidth="1"/>
    <col min="9" max="9" width="14.7109375" style="1" customWidth="1"/>
    <col min="10" max="10" width="15.42578125" style="1" customWidth="1"/>
    <col min="11" max="11" width="16.85546875" style="17" bestFit="1" customWidth="1"/>
    <col min="12" max="12" width="18.5703125" style="1" bestFit="1" customWidth="1"/>
    <col min="13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2" ht="15" thickBot="1" x14ac:dyDescent="0.25"/>
    <row r="2" spans="2:12" x14ac:dyDescent="0.2">
      <c r="B2" s="141" t="s">
        <v>0</v>
      </c>
      <c r="C2" s="142"/>
      <c r="D2" s="142"/>
      <c r="E2" s="142"/>
      <c r="F2" s="142"/>
      <c r="G2" s="142"/>
      <c r="H2" s="142"/>
      <c r="I2" s="142"/>
      <c r="J2" s="143"/>
    </row>
    <row r="3" spans="2:12" x14ac:dyDescent="0.2">
      <c r="B3" s="144" t="s">
        <v>1</v>
      </c>
      <c r="C3" s="145"/>
      <c r="D3" s="145"/>
      <c r="E3" s="145"/>
      <c r="F3" s="145"/>
      <c r="G3" s="145"/>
      <c r="H3" s="145"/>
      <c r="I3" s="145"/>
      <c r="J3" s="146"/>
    </row>
    <row r="4" spans="2:12" x14ac:dyDescent="0.2">
      <c r="B4" s="147" t="s">
        <v>44</v>
      </c>
      <c r="C4" s="148"/>
      <c r="D4" s="148"/>
      <c r="E4" s="148"/>
      <c r="F4" s="148"/>
      <c r="G4" s="148"/>
      <c r="H4" s="148"/>
      <c r="I4" s="148"/>
      <c r="J4" s="149"/>
    </row>
    <row r="5" spans="2:12" ht="15" thickBot="1" x14ac:dyDescent="0.25">
      <c r="B5" s="150" t="s">
        <v>2</v>
      </c>
      <c r="C5" s="151"/>
      <c r="D5" s="151"/>
      <c r="E5" s="151"/>
      <c r="F5" s="151"/>
      <c r="G5" s="151"/>
      <c r="H5" s="151"/>
      <c r="I5" s="151"/>
      <c r="J5" s="152"/>
    </row>
    <row r="6" spans="2:12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2" ht="15" thickBot="1" x14ac:dyDescent="0.25">
      <c r="B7" s="153" t="s">
        <v>3</v>
      </c>
      <c r="C7" s="154"/>
      <c r="D7" s="155"/>
      <c r="E7" s="159" t="s">
        <v>4</v>
      </c>
      <c r="F7" s="160"/>
      <c r="G7" s="160"/>
      <c r="H7" s="160"/>
      <c r="I7" s="161"/>
      <c r="J7" s="162" t="s">
        <v>5</v>
      </c>
    </row>
    <row r="8" spans="2:12" ht="15" customHeight="1" x14ac:dyDescent="0.2">
      <c r="B8" s="156"/>
      <c r="C8" s="157"/>
      <c r="D8" s="158"/>
      <c r="E8" s="165" t="s">
        <v>6</v>
      </c>
      <c r="F8" s="162" t="s">
        <v>7</v>
      </c>
      <c r="G8" s="162" t="s">
        <v>8</v>
      </c>
      <c r="H8" s="162" t="s">
        <v>9</v>
      </c>
      <c r="I8" s="162" t="s">
        <v>10</v>
      </c>
      <c r="J8" s="163"/>
    </row>
    <row r="9" spans="2:12" ht="21.75" customHeight="1" thickBot="1" x14ac:dyDescent="0.25">
      <c r="B9" s="156"/>
      <c r="C9" s="157"/>
      <c r="D9" s="158"/>
      <c r="E9" s="166"/>
      <c r="F9" s="164"/>
      <c r="G9" s="164" t="s">
        <v>11</v>
      </c>
      <c r="H9" s="164" t="s">
        <v>12</v>
      </c>
      <c r="I9" s="164" t="s">
        <v>13</v>
      </c>
      <c r="J9" s="164"/>
    </row>
    <row r="10" spans="2:12" x14ac:dyDescent="0.2">
      <c r="B10" s="5"/>
      <c r="C10" s="6"/>
      <c r="D10" s="6"/>
      <c r="E10" s="7"/>
      <c r="F10" s="7"/>
      <c r="G10" s="7"/>
      <c r="H10" s="7"/>
      <c r="I10" s="7"/>
      <c r="J10" s="8"/>
    </row>
    <row r="11" spans="2:12" x14ac:dyDescent="0.2">
      <c r="B11" s="168" t="s">
        <v>14</v>
      </c>
      <c r="C11" s="169"/>
      <c r="D11" s="169"/>
      <c r="E11" s="9"/>
      <c r="F11" s="9"/>
      <c r="G11" s="10">
        <f t="shared" ref="G11:G17" si="0">E11+F11</f>
        <v>0</v>
      </c>
      <c r="H11" s="9"/>
      <c r="I11" s="9"/>
      <c r="J11" s="11">
        <f>I11-E11</f>
        <v>0</v>
      </c>
    </row>
    <row r="12" spans="2:12" ht="26.25" customHeight="1" x14ac:dyDescent="0.2">
      <c r="B12" s="168" t="s">
        <v>15</v>
      </c>
      <c r="C12" s="169"/>
      <c r="D12" s="169"/>
      <c r="E12" s="9"/>
      <c r="F12" s="9"/>
      <c r="G12" s="10">
        <f t="shared" si="0"/>
        <v>0</v>
      </c>
      <c r="H12" s="9"/>
      <c r="I12" s="9"/>
      <c r="J12" s="11">
        <f t="shared" ref="J12:J24" si="1">I12-E12</f>
        <v>0</v>
      </c>
    </row>
    <row r="13" spans="2:12" x14ac:dyDescent="0.2">
      <c r="B13" s="170" t="s">
        <v>16</v>
      </c>
      <c r="C13" s="167"/>
      <c r="D13" s="167"/>
      <c r="E13" s="20"/>
      <c r="F13" s="20"/>
      <c r="G13" s="21">
        <f t="shared" si="0"/>
        <v>0</v>
      </c>
      <c r="H13" s="20"/>
      <c r="I13" s="20"/>
      <c r="J13" s="23">
        <f t="shared" si="1"/>
        <v>0</v>
      </c>
    </row>
    <row r="14" spans="2:12" s="78" customFormat="1" x14ac:dyDescent="0.2">
      <c r="B14" s="171" t="s">
        <v>17</v>
      </c>
      <c r="C14" s="172"/>
      <c r="D14" s="172"/>
      <c r="E14" s="73">
        <v>1129111.2</v>
      </c>
      <c r="F14" s="73">
        <f>-31886.5-3935</f>
        <v>-35821.5</v>
      </c>
      <c r="G14" s="74">
        <f t="shared" si="0"/>
        <v>1093289.7</v>
      </c>
      <c r="H14" s="73">
        <f>+I14</f>
        <v>603229.30000000005</v>
      </c>
      <c r="I14" s="73">
        <v>603229.30000000005</v>
      </c>
      <c r="J14" s="75">
        <f>I14-E14</f>
        <v>-525881.89999999991</v>
      </c>
      <c r="K14" s="76"/>
      <c r="L14" s="77"/>
    </row>
    <row r="15" spans="2:12" s="78" customFormat="1" x14ac:dyDescent="0.2">
      <c r="B15" s="171" t="s">
        <v>18</v>
      </c>
      <c r="C15" s="172"/>
      <c r="D15" s="172"/>
      <c r="E15" s="74">
        <f t="shared" ref="E15:H15" si="2">E16+E17</f>
        <v>0</v>
      </c>
      <c r="F15" s="74">
        <f t="shared" si="2"/>
        <v>4012.6</v>
      </c>
      <c r="G15" s="74">
        <f t="shared" si="0"/>
        <v>4012.6</v>
      </c>
      <c r="H15" s="74">
        <f t="shared" si="2"/>
        <v>4006</v>
      </c>
      <c r="I15" s="74">
        <f t="shared" ref="I15" si="3">I16+I17</f>
        <v>4006</v>
      </c>
      <c r="J15" s="75">
        <f t="shared" si="1"/>
        <v>4006</v>
      </c>
      <c r="K15" s="76"/>
    </row>
    <row r="16" spans="2:12" x14ac:dyDescent="0.2">
      <c r="B16" s="24" t="s">
        <v>19</v>
      </c>
      <c r="C16" s="167"/>
      <c r="D16" s="167"/>
      <c r="E16" s="20"/>
      <c r="F16" s="20">
        <v>4012.6</v>
      </c>
      <c r="G16" s="21">
        <f t="shared" si="0"/>
        <v>4012.6</v>
      </c>
      <c r="H16" s="20">
        <f>+I16</f>
        <v>4006</v>
      </c>
      <c r="I16" s="20">
        <v>4006</v>
      </c>
      <c r="J16" s="23">
        <f t="shared" si="1"/>
        <v>4006</v>
      </c>
    </row>
    <row r="17" spans="2:12" x14ac:dyDescent="0.2">
      <c r="B17" s="24" t="s">
        <v>20</v>
      </c>
      <c r="C17" s="167"/>
      <c r="D17" s="167"/>
      <c r="E17" s="20"/>
      <c r="F17" s="20"/>
      <c r="G17" s="21">
        <f t="shared" si="0"/>
        <v>0</v>
      </c>
      <c r="H17" s="20"/>
      <c r="I17" s="20"/>
      <c r="J17" s="23"/>
    </row>
    <row r="18" spans="2:12" s="78" customFormat="1" x14ac:dyDescent="0.2">
      <c r="B18" s="171" t="s">
        <v>21</v>
      </c>
      <c r="C18" s="172"/>
      <c r="D18" s="172"/>
      <c r="E18" s="74">
        <f t="shared" ref="E18:H18" si="4">E19+E20</f>
        <v>0</v>
      </c>
      <c r="F18" s="74">
        <f t="shared" si="4"/>
        <v>235.4</v>
      </c>
      <c r="G18" s="74">
        <f t="shared" si="4"/>
        <v>235.4</v>
      </c>
      <c r="H18" s="74">
        <f t="shared" si="4"/>
        <v>235.4</v>
      </c>
      <c r="I18" s="74">
        <f t="shared" ref="I18" si="5">I19+I20</f>
        <v>235.4</v>
      </c>
      <c r="J18" s="75">
        <f t="shared" si="1"/>
        <v>235.4</v>
      </c>
      <c r="K18" s="76"/>
    </row>
    <row r="19" spans="2:12" x14ac:dyDescent="0.2">
      <c r="B19" s="24" t="s">
        <v>19</v>
      </c>
      <c r="C19" s="167"/>
      <c r="D19" s="167"/>
      <c r="E19" s="20"/>
      <c r="F19" s="20">
        <v>235.4</v>
      </c>
      <c r="G19" s="21">
        <f t="shared" ref="G19:G24" si="6">E19+F19</f>
        <v>235.4</v>
      </c>
      <c r="H19" s="20">
        <f>+I19</f>
        <v>235.4</v>
      </c>
      <c r="I19" s="20">
        <v>235.4</v>
      </c>
      <c r="J19" s="23">
        <f>I19-E19</f>
        <v>235.4</v>
      </c>
    </row>
    <row r="20" spans="2:12" x14ac:dyDescent="0.2">
      <c r="B20" s="24" t="s">
        <v>20</v>
      </c>
      <c r="C20" s="167"/>
      <c r="D20" s="167"/>
      <c r="E20" s="20"/>
      <c r="F20" s="20"/>
      <c r="G20" s="21">
        <f t="shared" si="6"/>
        <v>0</v>
      </c>
      <c r="H20" s="20">
        <f>+I20</f>
        <v>0</v>
      </c>
      <c r="I20" s="20">
        <v>0</v>
      </c>
      <c r="J20" s="23">
        <f t="shared" si="1"/>
        <v>0</v>
      </c>
    </row>
    <row r="21" spans="2:12" x14ac:dyDescent="0.2">
      <c r="B21" s="170" t="s">
        <v>22</v>
      </c>
      <c r="C21" s="167"/>
      <c r="D21" s="167"/>
      <c r="E21" s="22"/>
      <c r="F21" s="22"/>
      <c r="G21" s="21">
        <f t="shared" si="6"/>
        <v>0</v>
      </c>
      <c r="H21" s="22">
        <f>+I21</f>
        <v>0</v>
      </c>
      <c r="I21" s="22">
        <v>0</v>
      </c>
      <c r="J21" s="23">
        <f t="shared" si="1"/>
        <v>0</v>
      </c>
    </row>
    <row r="22" spans="2:12" x14ac:dyDescent="0.2">
      <c r="B22" s="170" t="s">
        <v>23</v>
      </c>
      <c r="C22" s="167"/>
      <c r="D22" s="167"/>
      <c r="E22" s="22"/>
      <c r="F22" s="22"/>
      <c r="G22" s="21">
        <f t="shared" si="6"/>
        <v>0</v>
      </c>
      <c r="H22" s="22">
        <f>+I22</f>
        <v>0</v>
      </c>
      <c r="I22" s="22">
        <v>0</v>
      </c>
      <c r="J22" s="23">
        <f t="shared" si="1"/>
        <v>0</v>
      </c>
    </row>
    <row r="23" spans="2:12" s="82" customFormat="1" ht="30.75" customHeight="1" x14ac:dyDescent="0.2">
      <c r="B23" s="173" t="s">
        <v>24</v>
      </c>
      <c r="C23" s="174"/>
      <c r="D23" s="174"/>
      <c r="E23" s="79">
        <v>0</v>
      </c>
      <c r="F23" s="79">
        <v>59276</v>
      </c>
      <c r="G23" s="74">
        <f t="shared" si="6"/>
        <v>59276</v>
      </c>
      <c r="H23" s="79">
        <f>15943.3+I23</f>
        <v>59276</v>
      </c>
      <c r="I23" s="80">
        <v>43332.7</v>
      </c>
      <c r="J23" s="75">
        <f t="shared" si="1"/>
        <v>43332.7</v>
      </c>
      <c r="K23" s="81"/>
    </row>
    <row r="24" spans="2:12" s="78" customFormat="1" x14ac:dyDescent="0.2">
      <c r="B24" s="171" t="s">
        <v>25</v>
      </c>
      <c r="C24" s="172"/>
      <c r="D24" s="172"/>
      <c r="E24" s="73">
        <f>481000+231000</f>
        <v>712000</v>
      </c>
      <c r="F24" s="73">
        <f>161945+36.6+5294</f>
        <v>167275.6</v>
      </c>
      <c r="G24" s="74">
        <f t="shared" si="6"/>
        <v>879275.6</v>
      </c>
      <c r="H24" s="73">
        <f>+I24</f>
        <v>540313.19999999995</v>
      </c>
      <c r="I24" s="83">
        <f>287394.4+252918.8</f>
        <v>540313.19999999995</v>
      </c>
      <c r="J24" s="75">
        <f t="shared" si="1"/>
        <v>-171686.80000000005</v>
      </c>
      <c r="K24" s="76"/>
    </row>
    <row r="25" spans="2:12" ht="15" thickBot="1" x14ac:dyDescent="0.25">
      <c r="B25" s="26"/>
      <c r="C25" s="27"/>
      <c r="D25" s="28"/>
      <c r="E25" s="29"/>
      <c r="F25" s="29"/>
      <c r="G25" s="29"/>
      <c r="H25" s="29"/>
      <c r="I25" s="29"/>
      <c r="J25" s="30"/>
    </row>
    <row r="26" spans="2:12" ht="15" thickBot="1" x14ac:dyDescent="0.25">
      <c r="B26" s="31"/>
      <c r="C26" s="32"/>
      <c r="D26" s="33" t="s">
        <v>26</v>
      </c>
      <c r="E26" s="71">
        <f>E11+E12+E13+E14+E15+E18+E21+E22+E23+E24</f>
        <v>1841111.2</v>
      </c>
      <c r="F26" s="71">
        <f>F11+F12+F13+F14+F15+F18+F21+F22+F23+F24</f>
        <v>194978.1</v>
      </c>
      <c r="G26" s="71">
        <f t="shared" ref="G26:J26" si="7">G11+G12+G13+G14+G15+G18+G21+G22+G23+G24</f>
        <v>2036089.2999999998</v>
      </c>
      <c r="H26" s="71">
        <f t="shared" si="7"/>
        <v>1207059.8999999999</v>
      </c>
      <c r="I26" s="34">
        <f>I11+I12+I13+I14+I15+I18+I21+I22+I23+I24</f>
        <v>1191116.6000000001</v>
      </c>
      <c r="J26" s="175">
        <f t="shared" si="7"/>
        <v>-649994.59999999986</v>
      </c>
      <c r="K26" s="72">
        <v>1039219.3</v>
      </c>
    </row>
    <row r="27" spans="2:12" ht="15" thickBot="1" x14ac:dyDescent="0.25">
      <c r="B27" s="35"/>
      <c r="C27" s="35"/>
      <c r="D27" s="35"/>
      <c r="E27" s="36"/>
      <c r="F27" s="36"/>
      <c r="G27" s="36"/>
      <c r="H27" s="177" t="s">
        <v>27</v>
      </c>
      <c r="I27" s="178"/>
      <c r="J27" s="176"/>
      <c r="K27" s="72">
        <f>+I26-K26</f>
        <v>151897.30000000005</v>
      </c>
    </row>
    <row r="28" spans="2:12" ht="10.5" customHeight="1" x14ac:dyDescent="0.2">
      <c r="B28" s="37"/>
      <c r="C28" s="37"/>
      <c r="D28" s="37"/>
      <c r="E28" s="37"/>
      <c r="F28" s="36"/>
      <c r="G28" s="38"/>
      <c r="H28" s="37"/>
      <c r="I28" s="84">
        <v>1191116.6000000001</v>
      </c>
      <c r="J28" s="37"/>
      <c r="L28" s="70"/>
    </row>
    <row r="29" spans="2:12" ht="12.75" customHeight="1" thickBot="1" x14ac:dyDescent="0.25">
      <c r="B29" s="37"/>
      <c r="C29" s="37"/>
      <c r="D29" s="37"/>
      <c r="E29" s="37"/>
      <c r="F29" s="37"/>
      <c r="G29" s="37"/>
      <c r="H29" s="37"/>
      <c r="I29" s="85">
        <f>+I26-I28</f>
        <v>0</v>
      </c>
      <c r="J29" s="37"/>
    </row>
    <row r="30" spans="2:12" ht="15" thickBot="1" x14ac:dyDescent="0.25">
      <c r="B30" s="153" t="s">
        <v>28</v>
      </c>
      <c r="C30" s="154"/>
      <c r="D30" s="155"/>
      <c r="E30" s="159" t="s">
        <v>4</v>
      </c>
      <c r="F30" s="160"/>
      <c r="G30" s="160"/>
      <c r="H30" s="160"/>
      <c r="I30" s="161"/>
      <c r="J30" s="162" t="s">
        <v>5</v>
      </c>
    </row>
    <row r="31" spans="2:12" ht="15" customHeight="1" x14ac:dyDescent="0.2">
      <c r="B31" s="156"/>
      <c r="C31" s="157"/>
      <c r="D31" s="158"/>
      <c r="E31" s="165" t="s">
        <v>6</v>
      </c>
      <c r="F31" s="162" t="s">
        <v>29</v>
      </c>
      <c r="G31" s="162" t="s">
        <v>8</v>
      </c>
      <c r="H31" s="162" t="s">
        <v>9</v>
      </c>
      <c r="I31" s="162" t="s">
        <v>10</v>
      </c>
      <c r="J31" s="163"/>
    </row>
    <row r="32" spans="2:12" ht="23.25" customHeight="1" thickBot="1" x14ac:dyDescent="0.25">
      <c r="B32" s="180"/>
      <c r="C32" s="181"/>
      <c r="D32" s="182"/>
      <c r="E32" s="166" t="s">
        <v>30</v>
      </c>
      <c r="F32" s="164" t="s">
        <v>31</v>
      </c>
      <c r="G32" s="164" t="s">
        <v>11</v>
      </c>
      <c r="H32" s="164" t="s">
        <v>12</v>
      </c>
      <c r="I32" s="164" t="s">
        <v>13</v>
      </c>
      <c r="J32" s="164" t="s">
        <v>32</v>
      </c>
    </row>
    <row r="33" spans="2:10" x14ac:dyDescent="0.2">
      <c r="B33" s="39"/>
      <c r="C33" s="40"/>
      <c r="D33" s="41"/>
      <c r="E33" s="42"/>
      <c r="F33" s="42"/>
      <c r="G33" s="42"/>
      <c r="H33" s="42"/>
      <c r="I33" s="42"/>
      <c r="J33" s="43"/>
    </row>
    <row r="34" spans="2:10" x14ac:dyDescent="0.2">
      <c r="B34" s="44" t="s">
        <v>33</v>
      </c>
      <c r="C34" s="45"/>
      <c r="D34" s="46"/>
      <c r="E34" s="47">
        <f>E35+E36+E37+E38+E41+E44+E45</f>
        <v>1129111.2</v>
      </c>
      <c r="F34" s="47">
        <f t="shared" ref="F34:J34" si="8">F35+F36+F37+F38+F41+F44+F45</f>
        <v>23454.5</v>
      </c>
      <c r="G34" s="47">
        <f t="shared" si="8"/>
        <v>1152565.7</v>
      </c>
      <c r="H34" s="47">
        <f t="shared" si="8"/>
        <v>662505.30000000005</v>
      </c>
      <c r="I34" s="47">
        <f>I35+I36+I37+I38+I41+I44+I45</f>
        <v>646562</v>
      </c>
      <c r="J34" s="48">
        <f t="shared" si="8"/>
        <v>-482549.1999999999</v>
      </c>
    </row>
    <row r="35" spans="2:10" x14ac:dyDescent="0.2">
      <c r="B35" s="49"/>
      <c r="C35" s="167" t="s">
        <v>14</v>
      </c>
      <c r="D35" s="179"/>
      <c r="E35" s="25"/>
      <c r="F35" s="25"/>
      <c r="G35" s="50">
        <f>E35+F35</f>
        <v>0</v>
      </c>
      <c r="H35" s="25"/>
      <c r="I35" s="25"/>
      <c r="J35" s="51">
        <f>I35-E35</f>
        <v>0</v>
      </c>
    </row>
    <row r="36" spans="2:10" x14ac:dyDescent="0.2">
      <c r="B36" s="49"/>
      <c r="C36" s="167" t="s">
        <v>16</v>
      </c>
      <c r="D36" s="179"/>
      <c r="E36" s="25"/>
      <c r="F36" s="25"/>
      <c r="G36" s="50">
        <f>E36+F36</f>
        <v>0</v>
      </c>
      <c r="H36" s="25"/>
      <c r="I36" s="25"/>
      <c r="J36" s="51">
        <f>I36-E36</f>
        <v>0</v>
      </c>
    </row>
    <row r="37" spans="2:10" x14ac:dyDescent="0.2">
      <c r="B37" s="49"/>
      <c r="C37" s="167" t="s">
        <v>17</v>
      </c>
      <c r="D37" s="179"/>
      <c r="E37" s="20">
        <f>+E14</f>
        <v>1129111.2</v>
      </c>
      <c r="F37" s="20">
        <f t="shared" ref="F37:I37" si="9">+F14</f>
        <v>-35821.5</v>
      </c>
      <c r="G37" s="21">
        <f>E37+F37</f>
        <v>1093289.7</v>
      </c>
      <c r="H37" s="20">
        <f t="shared" si="9"/>
        <v>603229.30000000005</v>
      </c>
      <c r="I37" s="20">
        <f t="shared" si="9"/>
        <v>603229.30000000005</v>
      </c>
      <c r="J37" s="23">
        <f>I37-E37</f>
        <v>-525881.89999999991</v>
      </c>
    </row>
    <row r="38" spans="2:10" x14ac:dyDescent="0.2">
      <c r="B38" s="49"/>
      <c r="C38" s="167" t="s">
        <v>18</v>
      </c>
      <c r="D38" s="179"/>
      <c r="E38" s="50">
        <f t="shared" ref="E38:J38" si="10">E39+E40</f>
        <v>0</v>
      </c>
      <c r="F38" s="50">
        <f t="shared" si="10"/>
        <v>0</v>
      </c>
      <c r="G38" s="50">
        <f t="shared" si="10"/>
        <v>0</v>
      </c>
      <c r="H38" s="50">
        <f t="shared" si="10"/>
        <v>0</v>
      </c>
      <c r="I38" s="50">
        <f t="shared" si="10"/>
        <v>0</v>
      </c>
      <c r="J38" s="51">
        <f t="shared" si="10"/>
        <v>0</v>
      </c>
    </row>
    <row r="39" spans="2:10" x14ac:dyDescent="0.2">
      <c r="B39" s="49"/>
      <c r="C39" s="52" t="s">
        <v>19</v>
      </c>
      <c r="D39" s="53"/>
      <c r="E39" s="25"/>
      <c r="F39" s="20"/>
      <c r="G39" s="50"/>
      <c r="H39" s="25"/>
      <c r="I39" s="25"/>
      <c r="J39" s="51">
        <f>I39-E39</f>
        <v>0</v>
      </c>
    </row>
    <row r="40" spans="2:10" x14ac:dyDescent="0.2">
      <c r="B40" s="49"/>
      <c r="C40" s="52" t="s">
        <v>20</v>
      </c>
      <c r="D40" s="53"/>
      <c r="E40" s="25"/>
      <c r="F40" s="20"/>
      <c r="G40" s="50"/>
      <c r="H40" s="25"/>
      <c r="I40" s="25"/>
      <c r="J40" s="51">
        <f>I40-E40</f>
        <v>0</v>
      </c>
    </row>
    <row r="41" spans="2:10" x14ac:dyDescent="0.2">
      <c r="B41" s="49"/>
      <c r="C41" s="167" t="s">
        <v>21</v>
      </c>
      <c r="D41" s="179"/>
      <c r="E41" s="50">
        <f t="shared" ref="E41:J41" si="11">E42+E43</f>
        <v>0</v>
      </c>
      <c r="F41" s="50">
        <v>0</v>
      </c>
      <c r="G41" s="50">
        <v>0</v>
      </c>
      <c r="H41" s="50">
        <f t="shared" si="11"/>
        <v>0</v>
      </c>
      <c r="I41" s="50">
        <f t="shared" si="11"/>
        <v>0</v>
      </c>
      <c r="J41" s="51">
        <f t="shared" si="11"/>
        <v>0</v>
      </c>
    </row>
    <row r="42" spans="2:10" x14ac:dyDescent="0.2">
      <c r="B42" s="49"/>
      <c r="C42" s="52" t="s">
        <v>19</v>
      </c>
      <c r="D42" s="53"/>
      <c r="E42" s="25"/>
      <c r="F42" s="20"/>
      <c r="G42" s="50"/>
      <c r="H42" s="25"/>
      <c r="I42" s="25"/>
      <c r="J42" s="51">
        <f>I42-E42</f>
        <v>0</v>
      </c>
    </row>
    <row r="43" spans="2:10" x14ac:dyDescent="0.2">
      <c r="B43" s="49"/>
      <c r="C43" s="52" t="s">
        <v>20</v>
      </c>
      <c r="D43" s="53"/>
      <c r="E43" s="25"/>
      <c r="F43" s="20"/>
      <c r="G43" s="50"/>
      <c r="H43" s="25"/>
      <c r="I43" s="25"/>
      <c r="J43" s="51">
        <f>I43-E43</f>
        <v>0</v>
      </c>
    </row>
    <row r="44" spans="2:10" x14ac:dyDescent="0.2">
      <c r="B44" s="49"/>
      <c r="C44" s="167" t="s">
        <v>23</v>
      </c>
      <c r="D44" s="179"/>
      <c r="E44" s="25"/>
      <c r="F44" s="25"/>
      <c r="G44" s="50">
        <f>E44+F44</f>
        <v>0</v>
      </c>
      <c r="H44" s="25">
        <v>0</v>
      </c>
      <c r="I44" s="25">
        <v>0</v>
      </c>
      <c r="J44" s="51">
        <f>I44-E44</f>
        <v>0</v>
      </c>
    </row>
    <row r="45" spans="2:10" ht="23.25" customHeight="1" x14ac:dyDescent="0.2">
      <c r="B45" s="49"/>
      <c r="C45" s="167" t="s">
        <v>24</v>
      </c>
      <c r="D45" s="179"/>
      <c r="E45" s="25">
        <f>+E23</f>
        <v>0</v>
      </c>
      <c r="F45" s="25">
        <f>+F23</f>
        <v>59276</v>
      </c>
      <c r="G45" s="50">
        <f>E45+F45</f>
        <v>59276</v>
      </c>
      <c r="H45" s="25">
        <f>+H23</f>
        <v>59276</v>
      </c>
      <c r="I45" s="25">
        <f>+I23</f>
        <v>43332.7</v>
      </c>
      <c r="J45" s="51">
        <f>I45-E45</f>
        <v>43332.7</v>
      </c>
    </row>
    <row r="46" spans="2:10" x14ac:dyDescent="0.2">
      <c r="B46" s="49"/>
      <c r="C46" s="52"/>
      <c r="D46" s="53"/>
      <c r="E46" s="50"/>
      <c r="F46" s="50"/>
      <c r="G46" s="50"/>
      <c r="H46" s="50"/>
      <c r="I46" s="50"/>
      <c r="J46" s="51"/>
    </row>
    <row r="47" spans="2:10" x14ac:dyDescent="0.2">
      <c r="B47" s="44" t="s">
        <v>34</v>
      </c>
      <c r="C47" s="45"/>
      <c r="D47" s="53"/>
      <c r="E47" s="54">
        <f t="shared" ref="E47:J47" si="12">E48+E49+E50</f>
        <v>0</v>
      </c>
      <c r="F47" s="54">
        <f>F48+F49+F50</f>
        <v>4248</v>
      </c>
      <c r="G47" s="54">
        <f t="shared" si="12"/>
        <v>4248</v>
      </c>
      <c r="H47" s="54">
        <f t="shared" si="12"/>
        <v>4241.3999999999996</v>
      </c>
      <c r="I47" s="54">
        <f t="shared" si="12"/>
        <v>4241.3999999999996</v>
      </c>
      <c r="J47" s="55">
        <f t="shared" si="12"/>
        <v>4241.3999999999996</v>
      </c>
    </row>
    <row r="48" spans="2:10" ht="26.25" customHeight="1" x14ac:dyDescent="0.2">
      <c r="B48" s="44"/>
      <c r="C48" s="167" t="s">
        <v>15</v>
      </c>
      <c r="D48" s="179"/>
      <c r="E48" s="25"/>
      <c r="F48" s="25"/>
      <c r="G48" s="50"/>
      <c r="H48" s="25"/>
      <c r="I48" s="25"/>
      <c r="J48" s="51">
        <f>I48-E48</f>
        <v>0</v>
      </c>
    </row>
    <row r="49" spans="2:11" ht="27.75" customHeight="1" x14ac:dyDescent="0.2">
      <c r="B49" s="49"/>
      <c r="C49" s="167" t="s">
        <v>22</v>
      </c>
      <c r="D49" s="179"/>
      <c r="E49" s="25">
        <v>0</v>
      </c>
      <c r="F49" s="25">
        <f>+F16+F18</f>
        <v>4248</v>
      </c>
      <c r="G49" s="50">
        <f>E49+F49</f>
        <v>4248</v>
      </c>
      <c r="H49" s="25">
        <f>+H16+H19</f>
        <v>4241.3999999999996</v>
      </c>
      <c r="I49" s="25">
        <f>+I16+I18</f>
        <v>4241.3999999999996</v>
      </c>
      <c r="J49" s="51">
        <f>I49-E49</f>
        <v>4241.3999999999996</v>
      </c>
    </row>
    <row r="50" spans="2:11" ht="26.25" customHeight="1" x14ac:dyDescent="0.2">
      <c r="B50" s="49"/>
      <c r="C50" s="167" t="s">
        <v>24</v>
      </c>
      <c r="D50" s="179"/>
      <c r="E50" s="25"/>
      <c r="F50" s="25"/>
      <c r="G50" s="50"/>
      <c r="H50" s="25"/>
      <c r="I50" s="25"/>
      <c r="J50" s="51"/>
    </row>
    <row r="51" spans="2:11" x14ac:dyDescent="0.2">
      <c r="B51" s="56"/>
      <c r="C51" s="57"/>
      <c r="D51" s="58"/>
      <c r="E51" s="59"/>
      <c r="F51" s="59"/>
      <c r="G51" s="59"/>
      <c r="H51" s="59"/>
      <c r="I51" s="59"/>
      <c r="J51" s="60"/>
    </row>
    <row r="52" spans="2:11" x14ac:dyDescent="0.2">
      <c r="B52" s="44" t="s">
        <v>35</v>
      </c>
      <c r="C52" s="61"/>
      <c r="D52" s="53"/>
      <c r="E52" s="59">
        <f t="shared" ref="E52:J52" si="13">E53</f>
        <v>712000</v>
      </c>
      <c r="F52" s="59">
        <f t="shared" si="13"/>
        <v>167275.6</v>
      </c>
      <c r="G52" s="59">
        <f t="shared" si="13"/>
        <v>879275.6</v>
      </c>
      <c r="H52" s="59">
        <f t="shared" si="13"/>
        <v>540313.19999999995</v>
      </c>
      <c r="I52" s="59">
        <f t="shared" si="13"/>
        <v>540313.19999999995</v>
      </c>
      <c r="J52" s="60">
        <f t="shared" si="13"/>
        <v>-171686.80000000005</v>
      </c>
    </row>
    <row r="53" spans="2:11" ht="28.5" customHeight="1" x14ac:dyDescent="0.2">
      <c r="B53" s="49"/>
      <c r="C53" s="167" t="s">
        <v>25</v>
      </c>
      <c r="D53" s="179"/>
      <c r="E53" s="25">
        <f>+E24</f>
        <v>712000</v>
      </c>
      <c r="F53" s="25">
        <f>+F24</f>
        <v>167275.6</v>
      </c>
      <c r="G53" s="50">
        <f>E53+F53</f>
        <v>879275.6</v>
      </c>
      <c r="H53" s="25">
        <f>+H24</f>
        <v>540313.19999999995</v>
      </c>
      <c r="I53" s="25">
        <f>+I24</f>
        <v>540313.19999999995</v>
      </c>
      <c r="J53" s="51">
        <f>I53-E53</f>
        <v>-171686.80000000005</v>
      </c>
    </row>
    <row r="54" spans="2:11" ht="15" thickBot="1" x14ac:dyDescent="0.25">
      <c r="B54" s="26"/>
      <c r="C54" s="27"/>
      <c r="D54" s="62"/>
      <c r="E54" s="63"/>
      <c r="F54" s="63"/>
      <c r="G54" s="63"/>
      <c r="H54" s="63"/>
      <c r="I54" s="63"/>
      <c r="J54" s="64"/>
    </row>
    <row r="55" spans="2:11" ht="15" thickBot="1" x14ac:dyDescent="0.25">
      <c r="B55" s="31"/>
      <c r="C55" s="32"/>
      <c r="D55" s="65" t="s">
        <v>26</v>
      </c>
      <c r="E55" s="66">
        <f t="shared" ref="E55:J55" si="14">E34+E47+E52</f>
        <v>1841111.2</v>
      </c>
      <c r="F55" s="66">
        <f t="shared" si="14"/>
        <v>194978.1</v>
      </c>
      <c r="G55" s="66">
        <f t="shared" si="14"/>
        <v>2036089.2999999998</v>
      </c>
      <c r="H55" s="66">
        <f t="shared" si="14"/>
        <v>1207059.8999999999</v>
      </c>
      <c r="I55" s="67">
        <f t="shared" si="14"/>
        <v>1191116.6000000001</v>
      </c>
      <c r="J55" s="186">
        <f t="shared" si="14"/>
        <v>-649994.59999999986</v>
      </c>
    </row>
    <row r="56" spans="2:11" ht="15" thickBot="1" x14ac:dyDescent="0.25">
      <c r="B56" s="68"/>
      <c r="C56" s="68"/>
      <c r="D56" s="68"/>
      <c r="E56" s="69"/>
      <c r="F56" s="69"/>
      <c r="G56" s="69"/>
      <c r="H56" s="177" t="s">
        <v>27</v>
      </c>
      <c r="I56" s="178"/>
      <c r="J56" s="187"/>
    </row>
    <row r="57" spans="2:11" x14ac:dyDescent="0.2">
      <c r="B57" s="185"/>
      <c r="C57" s="185"/>
      <c r="D57" s="185"/>
      <c r="E57" s="185"/>
      <c r="F57" s="185"/>
      <c r="G57" s="185"/>
      <c r="H57" s="185"/>
      <c r="I57" s="185"/>
      <c r="J57" s="185"/>
    </row>
    <row r="58" spans="2:11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1" x14ac:dyDescent="0.2">
      <c r="H61" s="183" t="s">
        <v>37</v>
      </c>
      <c r="I61" s="183"/>
      <c r="J61" s="183"/>
    </row>
    <row r="62" spans="2:11" s="14" customFormat="1" ht="17.25" customHeight="1" x14ac:dyDescent="0.2">
      <c r="C62" s="184" t="s">
        <v>38</v>
      </c>
      <c r="D62" s="184"/>
      <c r="E62" s="184"/>
      <c r="H62" s="190" t="s">
        <v>39</v>
      </c>
      <c r="I62" s="190"/>
      <c r="J62" s="190"/>
      <c r="K62" s="19"/>
    </row>
    <row r="63" spans="2:11" s="15" customFormat="1" x14ac:dyDescent="0.2">
      <c r="C63" s="189" t="s">
        <v>40</v>
      </c>
      <c r="D63" s="189"/>
      <c r="E63" s="189"/>
      <c r="H63" s="191" t="s">
        <v>41</v>
      </c>
      <c r="I63" s="191"/>
      <c r="J63" s="191"/>
      <c r="K63" s="18"/>
    </row>
    <row r="64" spans="2:11" ht="15" x14ac:dyDescent="0.25">
      <c r="D64" s="12"/>
      <c r="E64" s="13"/>
      <c r="H64" s="191"/>
      <c r="I64" s="191"/>
      <c r="J64" s="191"/>
    </row>
    <row r="65" spans="4:10" ht="15" x14ac:dyDescent="0.25">
      <c r="D65" s="12"/>
      <c r="E65" s="13"/>
      <c r="H65" s="16"/>
      <c r="I65" s="16"/>
      <c r="J65" s="16"/>
    </row>
    <row r="66" spans="4:10" ht="15" x14ac:dyDescent="0.25">
      <c r="D66" s="12"/>
      <c r="E66" s="13"/>
    </row>
    <row r="67" spans="4:10" ht="15" x14ac:dyDescent="0.25">
      <c r="D67" s="12"/>
      <c r="E67" s="13"/>
      <c r="F67" s="188" t="s">
        <v>42</v>
      </c>
      <c r="G67" s="188"/>
      <c r="H67" s="188"/>
    </row>
    <row r="68" spans="4:10" ht="15" x14ac:dyDescent="0.25">
      <c r="D68" s="12"/>
      <c r="E68" s="13"/>
      <c r="F68" s="183" t="s">
        <v>43</v>
      </c>
      <c r="G68" s="183"/>
      <c r="H68" s="183"/>
    </row>
  </sheetData>
  <mergeCells count="57">
    <mergeCell ref="F67:H67"/>
    <mergeCell ref="F68:H68"/>
    <mergeCell ref="C63:E63"/>
    <mergeCell ref="H62:J62"/>
    <mergeCell ref="H63:J64"/>
    <mergeCell ref="H61:J61"/>
    <mergeCell ref="C62:E62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workbookViewId="0">
      <selection activeCell="H26" sqref="H26"/>
    </sheetView>
  </sheetViews>
  <sheetFormatPr baseColWidth="10" defaultColWidth="11.42578125" defaultRowHeight="12.75" x14ac:dyDescent="0.2"/>
  <cols>
    <col min="1" max="1" width="3.7109375" customWidth="1"/>
    <col min="2" max="2" width="1.5703125" customWidth="1"/>
    <col min="3" max="3" width="63" bestFit="1" customWidth="1"/>
    <col min="4" max="4" width="15.5703125" bestFit="1" customWidth="1"/>
    <col min="5" max="5" width="17.42578125" customWidth="1"/>
    <col min="6" max="6" width="15.85546875" customWidth="1"/>
    <col min="7" max="7" width="17.85546875" customWidth="1"/>
    <col min="8" max="8" width="15.5703125" customWidth="1"/>
    <col min="9" max="9" width="14.5703125" customWidth="1"/>
    <col min="11" max="11" width="1.7109375" customWidth="1"/>
  </cols>
  <sheetData>
    <row r="1" spans="2:11" x14ac:dyDescent="0.2">
      <c r="B1" s="194" t="s">
        <v>0</v>
      </c>
      <c r="C1" s="195"/>
      <c r="D1" s="195"/>
      <c r="E1" s="195"/>
      <c r="F1" s="195"/>
      <c r="G1" s="195"/>
      <c r="H1" s="195"/>
      <c r="I1" s="195"/>
      <c r="J1" s="195"/>
      <c r="K1" s="196"/>
    </row>
    <row r="2" spans="2:11" x14ac:dyDescent="0.2">
      <c r="B2" s="99"/>
      <c r="C2" s="197" t="s">
        <v>76</v>
      </c>
      <c r="D2" s="197"/>
      <c r="E2" s="197"/>
      <c r="F2" s="197"/>
      <c r="G2" s="197"/>
      <c r="H2" s="197"/>
      <c r="I2" s="197"/>
      <c r="J2" s="197"/>
      <c r="K2" s="100"/>
    </row>
    <row r="3" spans="2:11" ht="13.5" thickBot="1" x14ac:dyDescent="0.25">
      <c r="B3" s="198" t="s">
        <v>46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2:11" ht="13.5" thickBot="1" x14ac:dyDescent="0.25">
      <c r="B4" s="101"/>
      <c r="C4" s="101"/>
      <c r="D4" s="102"/>
      <c r="E4" s="102"/>
      <c r="F4" s="102"/>
      <c r="G4" s="102"/>
      <c r="H4" s="103"/>
      <c r="I4" s="104"/>
      <c r="J4" s="103"/>
      <c r="K4" s="105"/>
    </row>
    <row r="5" spans="2:11" x14ac:dyDescent="0.2">
      <c r="B5" s="106"/>
      <c r="C5" s="107"/>
      <c r="D5" s="193" t="s">
        <v>47</v>
      </c>
      <c r="E5" s="193"/>
      <c r="F5" s="193"/>
      <c r="G5" s="193"/>
      <c r="H5" s="193"/>
      <c r="I5" s="192" t="s">
        <v>48</v>
      </c>
      <c r="J5" s="192"/>
      <c r="K5" s="108"/>
    </row>
    <row r="6" spans="2:11" x14ac:dyDescent="0.2">
      <c r="B6" s="109"/>
      <c r="C6" s="204" t="s">
        <v>45</v>
      </c>
      <c r="D6" s="205" t="s">
        <v>49</v>
      </c>
      <c r="E6" s="97" t="s">
        <v>50</v>
      </c>
      <c r="F6" s="97" t="s">
        <v>51</v>
      </c>
      <c r="G6" s="208" t="s">
        <v>52</v>
      </c>
      <c r="H6" s="205" t="s">
        <v>53</v>
      </c>
      <c r="I6" s="205" t="s">
        <v>54</v>
      </c>
      <c r="J6" s="201" t="s">
        <v>55</v>
      </c>
      <c r="K6" s="110"/>
    </row>
    <row r="7" spans="2:11" x14ac:dyDescent="0.2">
      <c r="B7" s="109"/>
      <c r="C7" s="202"/>
      <c r="D7" s="206"/>
      <c r="E7" s="97" t="s">
        <v>56</v>
      </c>
      <c r="F7" s="97" t="s">
        <v>56</v>
      </c>
      <c r="G7" s="209"/>
      <c r="H7" s="211"/>
      <c r="I7" s="211"/>
      <c r="J7" s="202"/>
      <c r="K7" s="110"/>
    </row>
    <row r="8" spans="2:11" ht="13.5" thickBot="1" x14ac:dyDescent="0.25">
      <c r="B8" s="111"/>
      <c r="C8" s="203"/>
      <c r="D8" s="207"/>
      <c r="E8" s="98" t="s">
        <v>57</v>
      </c>
      <c r="F8" s="98" t="s">
        <v>58</v>
      </c>
      <c r="G8" s="210"/>
      <c r="H8" s="212"/>
      <c r="I8" s="212"/>
      <c r="J8" s="203"/>
      <c r="K8" s="112"/>
    </row>
    <row r="9" spans="2:11" x14ac:dyDescent="0.2">
      <c r="B9" s="113"/>
      <c r="C9" s="114"/>
      <c r="D9" s="115"/>
      <c r="E9" s="115"/>
      <c r="F9" s="115"/>
      <c r="G9" s="115"/>
      <c r="H9" s="115"/>
      <c r="I9" s="115"/>
      <c r="J9" s="116"/>
      <c r="K9" s="117"/>
    </row>
    <row r="10" spans="2:11" x14ac:dyDescent="0.2">
      <c r="B10" s="86"/>
      <c r="C10" s="87" t="s">
        <v>59</v>
      </c>
      <c r="D10" s="118">
        <f>SUM(D12:D12)</f>
        <v>1129111.2</v>
      </c>
      <c r="E10" s="118">
        <f>SUM(E12:E12)</f>
        <v>-3935</v>
      </c>
      <c r="F10" s="118">
        <f>SUM(F12:F12)</f>
        <v>31886.5</v>
      </c>
      <c r="G10" s="136">
        <f>D10+E10-F10</f>
        <v>1093289.7</v>
      </c>
      <c r="H10" s="118">
        <f>SUM(H12:H12)</f>
        <v>603229.30000000005</v>
      </c>
      <c r="I10" s="119">
        <f>G10-H10</f>
        <v>490060.39999999991</v>
      </c>
      <c r="J10" s="120">
        <f>I10/G10*100</f>
        <v>44.824386436641625</v>
      </c>
      <c r="K10" s="88"/>
    </row>
    <row r="11" spans="2:11" x14ac:dyDescent="0.2">
      <c r="B11" s="89"/>
      <c r="C11" s="90"/>
      <c r="D11" s="121"/>
      <c r="E11" s="121"/>
      <c r="F11" s="121"/>
      <c r="G11" s="121"/>
      <c r="H11" s="121"/>
      <c r="I11" s="121"/>
      <c r="J11" s="120"/>
      <c r="K11" s="88"/>
    </row>
    <row r="12" spans="2:11" x14ac:dyDescent="0.2">
      <c r="B12" s="89"/>
      <c r="C12" s="122" t="s">
        <v>60</v>
      </c>
      <c r="D12" s="123">
        <v>1129111.2</v>
      </c>
      <c r="E12" s="123">
        <v>-3935</v>
      </c>
      <c r="F12" s="123">
        <v>31886.5</v>
      </c>
      <c r="G12" s="123">
        <f>D12+E12-F12</f>
        <v>1093289.7</v>
      </c>
      <c r="H12" s="123">
        <f>'Edo. analitico de Ing. CONAC'!H14</f>
        <v>603229.30000000005</v>
      </c>
      <c r="I12" s="124">
        <f>G12-H12</f>
        <v>490060.39999999991</v>
      </c>
      <c r="J12" s="125">
        <f>I12/G12*100</f>
        <v>44.824386436641625</v>
      </c>
      <c r="K12" s="91"/>
    </row>
    <row r="13" spans="2:11" x14ac:dyDescent="0.2">
      <c r="B13" s="86"/>
      <c r="C13" s="92"/>
      <c r="D13" s="121"/>
      <c r="E13" s="121"/>
      <c r="F13" s="121"/>
      <c r="G13" s="121"/>
      <c r="H13" s="121"/>
      <c r="I13" s="121"/>
      <c r="J13" s="120"/>
      <c r="K13" s="91"/>
    </row>
    <row r="14" spans="2:11" x14ac:dyDescent="0.2">
      <c r="B14" s="86"/>
      <c r="C14" s="126" t="s">
        <v>61</v>
      </c>
      <c r="D14" s="127">
        <f>SUM(D17:D17)</f>
        <v>0</v>
      </c>
      <c r="E14" s="127">
        <f>+E17</f>
        <v>59276</v>
      </c>
      <c r="F14" s="127">
        <f>+F17</f>
        <v>0</v>
      </c>
      <c r="G14" s="118">
        <f>D14+E14-F14</f>
        <v>59276</v>
      </c>
      <c r="H14" s="127">
        <f>SUM(H17:H17)</f>
        <v>59276</v>
      </c>
      <c r="I14" s="119">
        <f>G14-H14</f>
        <v>0</v>
      </c>
      <c r="J14" s="120">
        <f>I14/G14*100</f>
        <v>0</v>
      </c>
      <c r="K14" s="88"/>
    </row>
    <row r="15" spans="2:11" x14ac:dyDescent="0.2">
      <c r="B15" s="86"/>
      <c r="C15" s="126" t="s">
        <v>62</v>
      </c>
      <c r="D15" s="121"/>
      <c r="E15" s="121"/>
      <c r="F15" s="121"/>
      <c r="G15" s="121"/>
      <c r="H15" s="121"/>
      <c r="I15" s="121"/>
      <c r="J15" s="120"/>
      <c r="K15" s="88"/>
    </row>
    <row r="16" spans="2:11" x14ac:dyDescent="0.2">
      <c r="B16" s="86"/>
      <c r="C16" s="126" t="s">
        <v>63</v>
      </c>
      <c r="D16" s="127"/>
      <c r="E16" s="127"/>
      <c r="F16" s="127"/>
      <c r="G16" s="118"/>
      <c r="H16" s="127"/>
      <c r="I16" s="127"/>
      <c r="J16" s="120"/>
      <c r="K16" s="88"/>
    </row>
    <row r="17" spans="2:11" x14ac:dyDescent="0.2">
      <c r="B17" s="89"/>
      <c r="C17" s="122" t="s">
        <v>64</v>
      </c>
      <c r="D17" s="128">
        <v>0</v>
      </c>
      <c r="E17" s="123">
        <v>59276</v>
      </c>
      <c r="F17" s="123">
        <v>0</v>
      </c>
      <c r="G17" s="123">
        <f>D17+E17-F17</f>
        <v>59276</v>
      </c>
      <c r="H17" s="128">
        <f>'Edo. analitico de Ing. CONAC'!H23</f>
        <v>59276</v>
      </c>
      <c r="I17" s="124">
        <f>G17-H17</f>
        <v>0</v>
      </c>
      <c r="J17" s="125">
        <f>I17/G17*100</f>
        <v>0</v>
      </c>
      <c r="K17" s="88"/>
    </row>
    <row r="18" spans="2:11" x14ac:dyDescent="0.2">
      <c r="B18" s="89"/>
      <c r="C18" s="122"/>
      <c r="D18" s="128"/>
      <c r="E18" s="123"/>
      <c r="F18" s="123"/>
      <c r="G18" s="123"/>
      <c r="H18" s="128"/>
      <c r="I18" s="124"/>
      <c r="J18" s="125"/>
      <c r="K18" s="88"/>
    </row>
    <row r="19" spans="2:11" x14ac:dyDescent="0.2">
      <c r="B19" s="89"/>
      <c r="C19" s="92" t="s">
        <v>65</v>
      </c>
      <c r="D19" s="118">
        <f>SUM(D21:D25)</f>
        <v>712000</v>
      </c>
      <c r="E19" s="136">
        <f>SUM(E21:E25)</f>
        <v>171523.6</v>
      </c>
      <c r="F19" s="118">
        <f>+F22</f>
        <v>0</v>
      </c>
      <c r="G19" s="118">
        <f>D19+E19-F19</f>
        <v>883523.6</v>
      </c>
      <c r="H19" s="118">
        <f>SUM(H21:H25)</f>
        <v>544554.6</v>
      </c>
      <c r="I19" s="119">
        <f>G19-H19</f>
        <v>338969</v>
      </c>
      <c r="J19" s="120">
        <f>I19/G19*100</f>
        <v>38.365585254315789</v>
      </c>
      <c r="K19" s="88"/>
    </row>
    <row r="20" spans="2:11" x14ac:dyDescent="0.2">
      <c r="B20" s="89"/>
      <c r="C20" s="90"/>
      <c r="D20" s="121"/>
      <c r="E20" s="121"/>
      <c r="F20" s="121"/>
      <c r="G20" s="121"/>
      <c r="H20" s="121"/>
      <c r="I20" s="121"/>
      <c r="J20" s="120"/>
      <c r="K20" s="88"/>
    </row>
    <row r="21" spans="2:11" x14ac:dyDescent="0.2">
      <c r="B21" s="89"/>
      <c r="C21" s="129" t="s">
        <v>66</v>
      </c>
      <c r="D21" s="128">
        <v>481000</v>
      </c>
      <c r="E21" s="123">
        <v>4012.6</v>
      </c>
      <c r="F21" s="123">
        <v>0</v>
      </c>
      <c r="G21" s="123">
        <f>D21+E21-F21</f>
        <v>485012.6</v>
      </c>
      <c r="H21" s="128">
        <f>252918.8+4006</f>
        <v>256924.79999999999</v>
      </c>
      <c r="I21" s="124">
        <f>G21-H21</f>
        <v>228087.8</v>
      </c>
      <c r="J21" s="125">
        <f>I21/G21*100</f>
        <v>47.027190633810342</v>
      </c>
      <c r="K21" s="88"/>
    </row>
    <row r="22" spans="2:11" x14ac:dyDescent="0.2">
      <c r="B22" s="89"/>
      <c r="C22" s="129" t="s">
        <v>67</v>
      </c>
      <c r="D22" s="128">
        <v>231000</v>
      </c>
      <c r="E22" s="137">
        <f>161945+36.6</f>
        <v>161981.6</v>
      </c>
      <c r="F22" s="123">
        <v>0</v>
      </c>
      <c r="G22" s="123">
        <f>D22+E22-F22</f>
        <v>392981.6</v>
      </c>
      <c r="H22" s="128">
        <v>287394.40000000002</v>
      </c>
      <c r="I22" s="124">
        <f>G22-H22</f>
        <v>105587.19999999995</v>
      </c>
      <c r="J22" s="125">
        <f>I22/G22*100</f>
        <v>26.868229962929551</v>
      </c>
      <c r="K22" s="88"/>
    </row>
    <row r="23" spans="2:11" x14ac:dyDescent="0.2">
      <c r="B23" s="89"/>
      <c r="C23" s="129" t="s">
        <v>68</v>
      </c>
      <c r="D23" s="128">
        <v>0</v>
      </c>
      <c r="E23" s="123">
        <v>0</v>
      </c>
      <c r="F23" s="123">
        <v>0</v>
      </c>
      <c r="G23" s="123">
        <v>0</v>
      </c>
      <c r="H23" s="128">
        <v>0</v>
      </c>
      <c r="I23" s="124">
        <f>G23-H23</f>
        <v>0</v>
      </c>
      <c r="J23" s="125"/>
      <c r="K23" s="88"/>
    </row>
    <row r="24" spans="2:11" ht="25.5" x14ac:dyDescent="0.2">
      <c r="B24" s="89"/>
      <c r="C24" s="129" t="s">
        <v>69</v>
      </c>
      <c r="D24" s="128">
        <v>0</v>
      </c>
      <c r="E24" s="123">
        <v>5294</v>
      </c>
      <c r="F24" s="123"/>
      <c r="G24" s="123">
        <f>D24+E24-F24</f>
        <v>5294</v>
      </c>
      <c r="H24" s="128">
        <v>0</v>
      </c>
      <c r="I24" s="124">
        <f>G24-H24</f>
        <v>5294</v>
      </c>
      <c r="J24" s="125">
        <f t="shared" ref="J24:J25" si="0">I24/G24*100</f>
        <v>100</v>
      </c>
      <c r="K24" s="88"/>
    </row>
    <row r="25" spans="2:11" x14ac:dyDescent="0.2">
      <c r="B25" s="89"/>
      <c r="C25" s="129" t="s">
        <v>70</v>
      </c>
      <c r="D25" s="128"/>
      <c r="E25" s="123">
        <v>235.4</v>
      </c>
      <c r="F25" s="123"/>
      <c r="G25" s="123">
        <f>D25+E25-F25</f>
        <v>235.4</v>
      </c>
      <c r="H25" s="128">
        <v>235.4</v>
      </c>
      <c r="I25" s="124">
        <f>G25-H25</f>
        <v>0</v>
      </c>
      <c r="J25" s="125">
        <f t="shared" si="0"/>
        <v>0</v>
      </c>
      <c r="K25" s="88"/>
    </row>
    <row r="26" spans="2:11" ht="13.5" thickBot="1" x14ac:dyDescent="0.25">
      <c r="B26" s="130"/>
      <c r="C26" s="131" t="s">
        <v>71</v>
      </c>
      <c r="D26" s="132">
        <f t="shared" ref="D26:I26" si="1">SUM(D10,D14,D19)</f>
        <v>1841111.2</v>
      </c>
      <c r="E26" s="132">
        <f t="shared" si="1"/>
        <v>226864.6</v>
      </c>
      <c r="F26" s="132">
        <f t="shared" si="1"/>
        <v>31886.5</v>
      </c>
      <c r="G26" s="132">
        <f t="shared" si="1"/>
        <v>2036089.2999999998</v>
      </c>
      <c r="H26" s="132">
        <f t="shared" si="1"/>
        <v>1207059.8999999999</v>
      </c>
      <c r="I26" s="132">
        <f t="shared" si="1"/>
        <v>829029.39999999991</v>
      </c>
      <c r="J26" s="133">
        <f>I26/G26*100</f>
        <v>40.716750488301273</v>
      </c>
      <c r="K26" s="88"/>
    </row>
    <row r="27" spans="2:11" x14ac:dyDescent="0.2">
      <c r="B27" s="89"/>
      <c r="C27" s="90"/>
      <c r="D27" s="121"/>
      <c r="E27" s="121"/>
      <c r="F27" s="121"/>
      <c r="G27" s="121"/>
      <c r="H27" s="121"/>
      <c r="I27" s="121"/>
      <c r="J27" s="120"/>
      <c r="K27" s="88"/>
    </row>
    <row r="28" spans="2:11" x14ac:dyDescent="0.2">
      <c r="B28" s="86"/>
      <c r="C28" s="92" t="s">
        <v>72</v>
      </c>
      <c r="D28" s="127">
        <v>31886.5</v>
      </c>
      <c r="E28" s="127"/>
      <c r="F28" s="127"/>
      <c r="G28" s="118">
        <f>D28+E28-F28</f>
        <v>31886.5</v>
      </c>
      <c r="H28" s="127">
        <v>31886.5</v>
      </c>
      <c r="I28" s="119">
        <f>G28-H28</f>
        <v>0</v>
      </c>
      <c r="J28" s="120">
        <f>I28/G28*100</f>
        <v>0</v>
      </c>
      <c r="K28" s="91"/>
    </row>
    <row r="29" spans="2:11" s="138" customFormat="1" ht="4.5" customHeight="1" x14ac:dyDescent="0.2">
      <c r="B29" s="134"/>
      <c r="C29" s="135"/>
      <c r="D29" s="121" t="s">
        <v>73</v>
      </c>
      <c r="E29" s="121" t="s">
        <v>73</v>
      </c>
      <c r="F29" s="121" t="s">
        <v>73</v>
      </c>
      <c r="G29" s="121" t="s">
        <v>74</v>
      </c>
      <c r="H29" s="121" t="s">
        <v>74</v>
      </c>
      <c r="I29" s="121" t="s">
        <v>73</v>
      </c>
      <c r="J29" s="120"/>
      <c r="K29" s="88"/>
    </row>
    <row r="30" spans="2:11" ht="20.25" customHeight="1" thickBot="1" x14ac:dyDescent="0.25">
      <c r="B30" s="130"/>
      <c r="C30" s="131" t="s">
        <v>75</v>
      </c>
      <c r="D30" s="139">
        <f>SUM(D26,D28)</f>
        <v>1872997.7</v>
      </c>
      <c r="E30" s="139">
        <f>SUM(E26,E28)</f>
        <v>226864.6</v>
      </c>
      <c r="F30" s="139">
        <f>F26+F28</f>
        <v>31886.5</v>
      </c>
      <c r="G30" s="139">
        <f>G26+G28</f>
        <v>2067975.7999999998</v>
      </c>
      <c r="H30" s="139">
        <f>H26+H28</f>
        <v>1238946.3999999999</v>
      </c>
      <c r="I30" s="139">
        <f>I26+I28</f>
        <v>829029.39999999991</v>
      </c>
      <c r="J30" s="140">
        <f>I30/G30*100</f>
        <v>40.088931408191527</v>
      </c>
      <c r="K30" s="88"/>
    </row>
    <row r="31" spans="2:11" ht="14.25" thickTop="1" thickBot="1" x14ac:dyDescent="0.25">
      <c r="B31" s="93"/>
      <c r="C31" s="94"/>
      <c r="D31" s="95"/>
      <c r="E31" s="95"/>
      <c r="F31" s="95"/>
      <c r="G31" s="95"/>
      <c r="H31" s="95"/>
      <c r="I31" s="95"/>
      <c r="J31" s="95"/>
      <c r="K31" s="96"/>
    </row>
  </sheetData>
  <mergeCells count="11">
    <mergeCell ref="J6:J8"/>
    <mergeCell ref="C6:C8"/>
    <mergeCell ref="D6:D8"/>
    <mergeCell ref="G6:G8"/>
    <mergeCell ref="H6:H8"/>
    <mergeCell ref="I6:I8"/>
    <mergeCell ref="I5:J5"/>
    <mergeCell ref="D5:H5"/>
    <mergeCell ref="B1:K1"/>
    <mergeCell ref="C2:J2"/>
    <mergeCell ref="B3:K3"/>
  </mergeCells>
  <pageMargins left="0.7" right="0.7" top="0.75" bottom="0.75" header="0.3" footer="0.3"/>
  <pageSetup orientation="portrait" r:id="rId1"/>
  <ignoredErrors>
    <ignoredError sqref="E10:F10 D10 D14:E14 D19 G12:H12 G14:H14 H10 G17:H17 G19:H19 G21:H21 G22 G24:G25" unlockedFormula="1"/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Edo. analitico de Ing. CONAC</vt:lpstr>
      <vt:lpstr>Hoja1</vt:lpstr>
      <vt:lpstr>'Edo. analitico de Ing. CONAC'!Área_de_impresión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Contabilidad 1</cp:lastModifiedBy>
  <cp:revision/>
  <cp:lastPrinted>2017-07-10T22:45:06Z</cp:lastPrinted>
  <dcterms:created xsi:type="dcterms:W3CDTF">2007-02-09T16:09:31Z</dcterms:created>
  <dcterms:modified xsi:type="dcterms:W3CDTF">2017-07-10T22:49:43Z</dcterms:modified>
  <cp:category/>
  <cp:contentStatus/>
</cp:coreProperties>
</file>